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Answer Ke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&quot;x&quot;"/>
    <numFmt numFmtId="165" formatCode="#,##0.0"/>
    <numFmt numFmtId="166" formatCode="0.0%"/>
    <numFmt numFmtId="167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sz val="10"/>
    </font>
    <font>
      <name val="Calibri"/>
      <b val="1"/>
      <color rgb="00FFFFFF"/>
      <sz val="10"/>
    </font>
    <font>
      <name val="Calibri"/>
      <color rgb="000000CC"/>
      <sz val="10"/>
    </font>
    <font>
      <name val="Calibri"/>
      <b val="1"/>
      <sz val="10"/>
    </font>
    <font>
      <name val="Calibri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11820"/>
      </patternFill>
    </fill>
    <fill>
      <patternFill patternType="solid">
        <fgColor rgb="00008168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left style="thin">
        <color rgb="00D8DEDC"/>
      </left>
      <right style="thin">
        <color rgb="00D8DEDC"/>
      </right>
      <top style="thin">
        <color rgb="00D8DEDC"/>
      </top>
      <bottom style="thin">
        <color rgb="00D8D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2" fillId="0" borderId="1" pivotButton="0" quotePrefix="0" xfId="0"/>
    <xf numFmtId="164" fontId="4" fillId="4" borderId="1" pivotButton="0" quotePrefix="0" xfId="0"/>
    <xf numFmtId="1" fontId="4" fillId="4" borderId="1" pivotButton="0" quotePrefix="0" xfId="0"/>
    <xf numFmtId="165" fontId="4" fillId="4" borderId="1" pivotButton="0" quotePrefix="0" xfId="0"/>
    <xf numFmtId="166" fontId="4" fillId="4" borderId="1" pivotButton="0" quotePrefix="0" xfId="0"/>
    <xf numFmtId="10" fontId="4" fillId="4" borderId="1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165" fontId="6" fillId="0" borderId="1" pivotButton="0" quotePrefix="0" xfId="0"/>
    <xf numFmtId="165" fontId="5" fillId="0" borderId="1" pivotButton="0" quotePrefix="0" xfId="0"/>
    <xf numFmtId="4" fontId="6" fillId="0" borderId="1" pivotButton="0" quotePrefix="0" xfId="0"/>
    <xf numFmtId="167" fontId="5" fillId="0" borderId="1" pivotButton="0" quotePrefix="0" xfId="0"/>
    <xf numFmtId="166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cols>
    <col width="100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PEPath  |  The 1-Hour LBO</t>
        </is>
      </c>
    </row>
    <row r="3">
      <c r="A3" s="2" t="inlineStr"/>
    </row>
    <row r="4">
      <c r="A4" s="3" t="inlineStr">
        <is>
          <t>THE EXERCISE</t>
        </is>
      </c>
    </row>
    <row r="5">
      <c r="A5" s="2" t="inlineStr">
        <is>
          <t>Build a five-year LBO from the assumptions on the Template tab. One hour, blank sheet.</t>
        </is>
      </c>
    </row>
    <row r="6">
      <c r="A6" s="2" t="inlineStr">
        <is>
          <t>Work in this order: sources and uses, income statement, working capital, cash flow,</t>
        </is>
      </c>
    </row>
    <row r="7">
      <c r="A7" s="2" t="inlineStr">
        <is>
          <t>debt schedule, then returns. Get a balancing shell working before you add features.</t>
        </is>
      </c>
    </row>
    <row r="8">
      <c r="A8" s="2" t="inlineStr"/>
    </row>
    <row r="9">
      <c r="A9" s="3" t="inlineStr">
        <is>
          <t>WHAT TO HAND IN</t>
        </is>
      </c>
    </row>
    <row r="10">
      <c r="A10" s="2" t="inlineStr">
        <is>
          <t>Entry equity check, MOIC and IRR over the five-year hold.</t>
        </is>
      </c>
    </row>
    <row r="11">
      <c r="A11" s="2" t="inlineStr">
        <is>
          <t>A model that ties and flexes scores higher than a fuller one that breaks.</t>
        </is>
      </c>
    </row>
    <row r="12">
      <c r="A12" s="2" t="inlineStr"/>
    </row>
    <row r="13">
      <c r="A13" s="3" t="inlineStr">
        <is>
          <t>NOTES ON THE BUILD</t>
        </is>
      </c>
    </row>
    <row r="14">
      <c r="A14" s="2" t="inlineStr">
        <is>
          <t>Interest is calculated on BEGINNING balances, not average balances. This is a</t>
        </is>
      </c>
    </row>
    <row r="15">
      <c r="A15" s="2" t="inlineStr">
        <is>
          <t>simplification. Production models use average balances, which makes the model</t>
        </is>
      </c>
    </row>
    <row r="16">
      <c r="A16" s="2" t="inlineStr">
        <is>
          <t>circular (interest depends on the balance, the balance depends on cash flow after</t>
        </is>
      </c>
    </row>
    <row r="17">
      <c r="A17" s="2" t="inlineStr">
        <is>
          <t>interest) and requires iterative calculation to be switched on.</t>
        </is>
      </c>
    </row>
    <row r="18">
      <c r="A18" s="2" t="inlineStr">
        <is>
          <t>The revolver is undrawn at close. You still pay a commitment fee on the undrawn amount.</t>
        </is>
      </c>
    </row>
    <row r="19">
      <c r="A19" s="2" t="inlineStr">
        <is>
          <t>Mezzanine PIK accrues to the balance and is added back in the cash flow statement.</t>
        </is>
      </c>
    </row>
    <row r="20">
      <c r="A20" s="2" t="inlineStr">
        <is>
          <t>OID and financing fees are capitalized and amortized over seven years.</t>
        </is>
      </c>
    </row>
    <row r="21">
      <c r="A21" s="2" t="inlineStr">
        <is>
          <t>Excess purchase price over book equity is allocated 20% to PP&amp;E, depreciated over 15 years.</t>
        </is>
      </c>
    </row>
    <row r="22">
      <c r="A22" s="2" t="inlineStr"/>
    </row>
    <row r="23">
      <c r="A23" s="3" t="inlineStr">
        <is>
          <t>TABS</t>
        </is>
      </c>
    </row>
    <row r="24">
      <c r="A24" s="2" t="inlineStr">
        <is>
          <t>Template   - assumptions filled in, model blank. Build here.</t>
        </is>
      </c>
    </row>
    <row r="25">
      <c r="A25" s="2" t="inlineStr">
        <is>
          <t>Answer Key - the same model fully built with live formulas. Change any assumption and</t>
        </is>
      </c>
    </row>
    <row r="26">
      <c r="A26" s="2" t="inlineStr">
        <is>
          <t xml:space="preserve">             everything recalculates, so use it to test sensitivities once you are done.</t>
        </is>
      </c>
    </row>
    <row r="27">
      <c r="A27" s="2" t="inlineStr"/>
    </row>
    <row r="28">
      <c r="A28" s="2" t="inlineStr">
        <is>
          <t>Blue cells are hardcoded inputs. Black cells are formulas. Standard banker convention.</t>
        </is>
      </c>
    </row>
    <row r="29">
      <c r="A29" s="2" t="inlineStr"/>
    </row>
    <row r="30">
      <c r="A30" s="2" t="inlineStr">
        <is>
          <t>pepath.net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1-Hour LBO  |  Template</t>
        </is>
      </c>
    </row>
    <row r="3">
      <c r="A3" s="3" t="inlineStr">
        <is>
          <t>TRANSACTION</t>
        </is>
      </c>
      <c r="B3" s="4" t="n"/>
    </row>
    <row r="4">
      <c r="A4" s="5" t="inlineStr">
        <is>
          <t>Entry EV / LTM EBITDA</t>
        </is>
      </c>
      <c r="B4" s="6" t="n">
        <v>10</v>
      </c>
    </row>
    <row r="5">
      <c r="A5" s="5" t="inlineStr">
        <is>
          <t>Exit EV / LTM EBITDA</t>
        </is>
      </c>
      <c r="B5" s="6" t="n">
        <v>10</v>
      </c>
    </row>
    <row r="6">
      <c r="A6" s="5" t="inlineStr">
        <is>
          <t>Hold period (years)</t>
        </is>
      </c>
      <c r="B6" s="7" t="n">
        <v>5</v>
      </c>
    </row>
    <row r="7">
      <c r="A7" s="5" t="inlineStr">
        <is>
          <t>Transaction fees ($m)</t>
        </is>
      </c>
      <c r="B7" s="8" t="n">
        <v>25</v>
      </c>
    </row>
    <row r="8">
      <c r="A8" s="5" t="inlineStr">
        <is>
          <t>Minimum cash ($m)</t>
        </is>
      </c>
      <c r="B8" s="8" t="n">
        <v>20</v>
      </c>
    </row>
    <row r="9">
      <c r="A9" s="5" t="inlineStr">
        <is>
          <t>Management rollover (% of equity)</t>
        </is>
      </c>
      <c r="B9" s="9" t="n">
        <v>0.08</v>
      </c>
    </row>
    <row r="10">
      <c r="A10" s="5" t="inlineStr">
        <is>
          <t>Tax rate</t>
        </is>
      </c>
      <c r="B10" s="9" t="n">
        <v>0.25</v>
      </c>
    </row>
    <row r="11">
      <c r="A11" s="3" t="inlineStr">
        <is>
          <t>OPERATING</t>
        </is>
      </c>
      <c r="B11" s="4" t="n"/>
    </row>
    <row r="12">
      <c r="A12" s="5" t="inlineStr">
        <is>
          <t>LTM revenue ($m)</t>
        </is>
      </c>
      <c r="B12" s="8" t="n">
        <v>800</v>
      </c>
    </row>
    <row r="13">
      <c r="A13" s="5" t="inlineStr">
        <is>
          <t>Revenue growth (% p.a.)</t>
        </is>
      </c>
      <c r="B13" s="9" t="n">
        <v>0.08</v>
      </c>
    </row>
    <row r="14">
      <c r="A14" s="5" t="inlineStr">
        <is>
          <t>COGS (% of revenue)</t>
        </is>
      </c>
      <c r="B14" s="9" t="n">
        <v>0.6</v>
      </c>
    </row>
    <row r="15">
      <c r="A15" s="5" t="inlineStr">
        <is>
          <t>EBITDA margin</t>
        </is>
      </c>
      <c r="B15" s="9" t="n">
        <v>0.15</v>
      </c>
    </row>
    <row r="16">
      <c r="A16" s="5" t="inlineStr">
        <is>
          <t>D&amp;A (% of revenue)</t>
        </is>
      </c>
      <c r="B16" s="9" t="n">
        <v>0.03</v>
      </c>
    </row>
    <row r="17">
      <c r="A17" s="5" t="inlineStr">
        <is>
          <t>Capex (% of revenue)</t>
        </is>
      </c>
      <c r="B17" s="9" t="n">
        <v>0.035</v>
      </c>
    </row>
    <row r="18">
      <c r="A18" s="3" t="inlineStr">
        <is>
          <t>WORKING CAPITAL</t>
        </is>
      </c>
      <c r="B18" s="4" t="n"/>
    </row>
    <row r="19">
      <c r="A19" s="5" t="inlineStr">
        <is>
          <t>Days sales outstanding</t>
        </is>
      </c>
      <c r="B19" s="7" t="n">
        <v>45</v>
      </c>
    </row>
    <row r="20">
      <c r="A20" s="5" t="inlineStr">
        <is>
          <t>Inventory days (on COGS)</t>
        </is>
      </c>
      <c r="B20" s="7" t="n">
        <v>60</v>
      </c>
    </row>
    <row r="21">
      <c r="A21" s="5" t="inlineStr">
        <is>
          <t>Days payable outstanding (on COGS)</t>
        </is>
      </c>
      <c r="B21" s="7" t="n">
        <v>40</v>
      </c>
    </row>
    <row r="22">
      <c r="A22" s="5" t="inlineStr">
        <is>
          <t>Accrued liabilities (% of revenue)</t>
        </is>
      </c>
      <c r="B22" s="9" t="n">
        <v>0.05</v>
      </c>
    </row>
    <row r="23">
      <c r="A23" s="3" t="inlineStr">
        <is>
          <t>FINANCING</t>
        </is>
      </c>
      <c r="B23" s="4" t="n"/>
    </row>
    <row r="24">
      <c r="A24" s="5" t="inlineStr">
        <is>
          <t>Revolver commitment (x LTM EBITDA)</t>
        </is>
      </c>
      <c r="B24" s="6" t="n">
        <v>0.5</v>
      </c>
    </row>
    <row r="25">
      <c r="A25" s="5" t="inlineStr">
        <is>
          <t>Revolver interest rate</t>
        </is>
      </c>
      <c r="B25" s="9" t="n">
        <v>0.07000000000000001</v>
      </c>
    </row>
    <row r="26">
      <c r="A26" s="5" t="inlineStr">
        <is>
          <t>Revolver commitment fee (undrawn)</t>
        </is>
      </c>
      <c r="B26" s="10" t="n">
        <v>0.005</v>
      </c>
    </row>
    <row r="27">
      <c r="A27" s="5" t="inlineStr">
        <is>
          <t>Term loan (x LTM EBITDA)</t>
        </is>
      </c>
      <c r="B27" s="6" t="n">
        <v>4</v>
      </c>
    </row>
    <row r="28">
      <c r="A28" s="5" t="inlineStr">
        <is>
          <t>Term loan interest rate</t>
        </is>
      </c>
      <c r="B28" s="9" t="n">
        <v>0.08</v>
      </c>
    </row>
    <row r="29">
      <c r="A29" s="5" t="inlineStr">
        <is>
          <t>Term loan mandatory amortization (% p.a.)</t>
        </is>
      </c>
      <c r="B29" s="9" t="n">
        <v>0.01</v>
      </c>
    </row>
    <row r="30">
      <c r="A30" s="5" t="inlineStr">
        <is>
          <t>Mezzanine (x LTM EBITDA)</t>
        </is>
      </c>
      <c r="B30" s="6" t="n">
        <v>1.5</v>
      </c>
    </row>
    <row r="31">
      <c r="A31" s="5" t="inlineStr">
        <is>
          <t>Mezzanine cash interest</t>
        </is>
      </c>
      <c r="B31" s="9" t="n">
        <v>0.1</v>
      </c>
    </row>
    <row r="32">
      <c r="A32" s="5" t="inlineStr">
        <is>
          <t>Mezzanine PIK interest</t>
        </is>
      </c>
      <c r="B32" s="9" t="n">
        <v>0.03</v>
      </c>
    </row>
    <row r="33">
      <c r="A33" s="5" t="inlineStr">
        <is>
          <t>OID (% of TL + mezz)</t>
        </is>
      </c>
      <c r="B33" s="9" t="n">
        <v>0.02</v>
      </c>
    </row>
    <row r="34">
      <c r="A34" s="5" t="inlineStr">
        <is>
          <t>Financing fees (% of TL + mezz)</t>
        </is>
      </c>
      <c r="B34" s="9" t="n">
        <v>0.02</v>
      </c>
    </row>
    <row r="35">
      <c r="A35" s="5" t="inlineStr">
        <is>
          <t>OID / fee amortization period (years)</t>
        </is>
      </c>
      <c r="B35" s="7" t="n">
        <v>7</v>
      </c>
    </row>
    <row r="36">
      <c r="A36" s="5" t="inlineStr">
        <is>
          <t>Cash interest income</t>
        </is>
      </c>
      <c r="B36" s="9" t="n">
        <v>0.02</v>
      </c>
    </row>
    <row r="37">
      <c r="A37" s="3" t="inlineStr">
        <is>
          <t>OPENING BALANCE SHEET</t>
        </is>
      </c>
      <c r="B37" s="4" t="n"/>
    </row>
    <row r="38">
      <c r="A38" s="5" t="inlineStr">
        <is>
          <t>Cash ($m)</t>
        </is>
      </c>
      <c r="B38" s="8" t="n">
        <v>30</v>
      </c>
    </row>
    <row r="39">
      <c r="A39" s="5" t="inlineStr">
        <is>
          <t>Accounts receivable ($m)</t>
        </is>
      </c>
      <c r="B39" s="8" t="n">
        <v>100</v>
      </c>
    </row>
    <row r="40">
      <c r="A40" s="5" t="inlineStr">
        <is>
          <t>Inventory ($m)</t>
        </is>
      </c>
      <c r="B40" s="8" t="n">
        <v>80</v>
      </c>
    </row>
    <row r="41">
      <c r="A41" s="5" t="inlineStr">
        <is>
          <t>PP&amp;E ($m)</t>
        </is>
      </c>
      <c r="B41" s="8" t="n">
        <v>500</v>
      </c>
    </row>
    <row r="42">
      <c r="A42" s="5" t="inlineStr">
        <is>
          <t>Goodwill ($m)</t>
        </is>
      </c>
      <c r="B42" s="8" t="n">
        <v>150</v>
      </c>
    </row>
    <row r="43">
      <c r="A43" s="5" t="inlineStr">
        <is>
          <t>Accounts payable ($m)</t>
        </is>
      </c>
      <c r="B43" s="8" t="n">
        <v>55</v>
      </c>
    </row>
    <row r="44">
      <c r="A44" s="5" t="inlineStr">
        <is>
          <t>Accrued liabilities ($m)</t>
        </is>
      </c>
      <c r="B44" s="8" t="n">
        <v>40</v>
      </c>
    </row>
    <row r="45">
      <c r="A45" s="5" t="inlineStr">
        <is>
          <t>Existing debt ($m)</t>
        </is>
      </c>
      <c r="B45" s="8" t="n">
        <v>300</v>
      </c>
    </row>
    <row r="46">
      <c r="A46" s="5" t="inlineStr">
        <is>
          <t>Shareholders equity ($m)</t>
        </is>
      </c>
      <c r="B46" s="8" t="n">
        <v>465</v>
      </c>
    </row>
    <row r="47">
      <c r="A47" s="3" t="inlineStr">
        <is>
          <t>PURCHASE ACCOUNTING</t>
        </is>
      </c>
      <c r="B47" s="4" t="n"/>
    </row>
    <row r="48">
      <c r="A48" s="5" t="inlineStr">
        <is>
          <t>Excess allocated to PP&amp;E</t>
        </is>
      </c>
      <c r="B48" s="9" t="n">
        <v>0.2</v>
      </c>
    </row>
    <row r="49">
      <c r="A49" s="5" t="inlineStr">
        <is>
          <t>Incremental D&amp;A life (years)</t>
        </is>
      </c>
      <c r="B49" s="7" t="n">
        <v>15</v>
      </c>
    </row>
    <row r="52">
      <c r="A52" s="11" t="inlineStr">
        <is>
          <t>MODEL</t>
        </is>
      </c>
    </row>
    <row r="53">
      <c r="A53" s="12" t="inlineStr"/>
      <c r="B53" s="12" t="inlineStr"/>
      <c r="C53" s="12" t="inlineStr">
        <is>
          <t>Entry</t>
        </is>
      </c>
      <c r="D53" s="12" t="inlineStr">
        <is>
          <t>Yr 1</t>
        </is>
      </c>
      <c r="E53" s="12" t="inlineStr">
        <is>
          <t>Yr 2</t>
        </is>
      </c>
      <c r="F53" s="12" t="inlineStr">
        <is>
          <t>Yr 3</t>
        </is>
      </c>
      <c r="G53" s="12" t="inlineStr">
        <is>
          <t>Yr 4</t>
        </is>
      </c>
      <c r="H53" s="12" t="inlineStr">
        <is>
          <t>Yr 5</t>
        </is>
      </c>
    </row>
    <row r="54">
      <c r="A54" s="3" t="inlineStr">
        <is>
          <t>SOURCES &amp; USES</t>
        </is>
      </c>
      <c r="B54" s="4" t="n"/>
      <c r="C54" s="4" t="n"/>
      <c r="D54" s="4" t="n"/>
      <c r="E54" s="4" t="n"/>
      <c r="F54" s="4" t="n"/>
      <c r="G54" s="4" t="n"/>
      <c r="H54" s="4" t="n"/>
    </row>
    <row r="55">
      <c r="A55" s="2" t="inlineStr">
        <is>
          <t>Purchase enterprise value</t>
        </is>
      </c>
      <c r="C55" s="13" t="n"/>
    </row>
    <row r="56">
      <c r="A56" s="2" t="inlineStr">
        <is>
          <t>Transaction fees</t>
        </is>
      </c>
      <c r="C56" s="13" t="n"/>
    </row>
    <row r="57">
      <c r="A57" s="2" t="inlineStr">
        <is>
          <t>OID</t>
        </is>
      </c>
      <c r="C57" s="13" t="n"/>
    </row>
    <row r="58">
      <c r="A58" s="2" t="inlineStr">
        <is>
          <t>Financing fees</t>
        </is>
      </c>
      <c r="C58" s="13" t="n"/>
    </row>
    <row r="59">
      <c r="A59" s="2" t="inlineStr">
        <is>
          <t>Cash to balance sheet</t>
        </is>
      </c>
      <c r="C59" s="13" t="n"/>
    </row>
    <row r="60">
      <c r="A60" s="11" t="inlineStr">
        <is>
          <t>Total uses</t>
        </is>
      </c>
      <c r="C60" s="14" t="n"/>
    </row>
    <row r="61">
      <c r="A61" s="2" t="inlineStr">
        <is>
          <t>Term loan</t>
        </is>
      </c>
      <c r="C61" s="13" t="n"/>
    </row>
    <row r="62">
      <c r="A62" s="2" t="inlineStr">
        <is>
          <t>Mezzanine</t>
        </is>
      </c>
      <c r="C62" s="13" t="n"/>
    </row>
    <row r="63">
      <c r="A63" s="2" t="inlineStr">
        <is>
          <t>Rollover equity</t>
        </is>
      </c>
      <c r="C63" s="13" t="n"/>
    </row>
    <row r="64">
      <c r="A64" s="2" t="inlineStr">
        <is>
          <t>Sponsor equity</t>
        </is>
      </c>
      <c r="C64" s="13" t="n"/>
    </row>
    <row r="65">
      <c r="A65" s="11" t="inlineStr">
        <is>
          <t>Total sources</t>
        </is>
      </c>
      <c r="C65" s="14" t="n"/>
    </row>
    <row r="66">
      <c r="A66" s="2" t="inlineStr">
        <is>
          <t>Check (uses less sources)</t>
        </is>
      </c>
      <c r="C66" s="15" t="n"/>
    </row>
    <row r="67">
      <c r="A67" s="3" t="inlineStr">
        <is>
          <t>PURCHASE ACCOUNTING</t>
        </is>
      </c>
      <c r="B67" s="4" t="n"/>
      <c r="C67" s="4" t="n"/>
      <c r="D67" s="4" t="n"/>
      <c r="E67" s="4" t="n"/>
      <c r="F67" s="4" t="n"/>
      <c r="G67" s="4" t="n"/>
      <c r="H67" s="4" t="n"/>
    </row>
    <row r="68">
      <c r="A68" s="2" t="inlineStr">
        <is>
          <t>Equity purchase price</t>
        </is>
      </c>
      <c r="C68" s="13" t="n"/>
    </row>
    <row r="69">
      <c r="A69" s="2" t="inlineStr">
        <is>
          <t>Excess over book equity</t>
        </is>
      </c>
      <c r="C69" s="13" t="n"/>
    </row>
    <row r="70">
      <c r="A70" s="2" t="inlineStr">
        <is>
          <t>PP&amp;E step-up</t>
        </is>
      </c>
      <c r="C70" s="13" t="n"/>
    </row>
    <row r="71">
      <c r="A71" s="2" t="inlineStr">
        <is>
          <t>Incremental D&amp;A p.a.</t>
        </is>
      </c>
      <c r="C71" s="13" t="n"/>
    </row>
    <row r="72">
      <c r="A72" s="3" t="inlineStr">
        <is>
          <t>INCOME STATEMENT</t>
        </is>
      </c>
      <c r="B72" s="4" t="n"/>
      <c r="C72" s="4" t="n"/>
      <c r="D72" s="4" t="n"/>
      <c r="E72" s="4" t="n"/>
      <c r="F72" s="4" t="n"/>
      <c r="G72" s="4" t="n"/>
      <c r="H72" s="4" t="n"/>
    </row>
    <row r="73">
      <c r="A73" s="2" t="inlineStr">
        <is>
          <t>Revenue</t>
        </is>
      </c>
      <c r="C73" s="13" t="n"/>
      <c r="D73" s="13" t="n"/>
      <c r="E73" s="13" t="n"/>
      <c r="F73" s="13" t="n"/>
      <c r="G73" s="13" t="n"/>
      <c r="H73" s="13" t="n"/>
    </row>
    <row r="74">
      <c r="A74" s="2" t="inlineStr">
        <is>
          <t>EBITDA</t>
        </is>
      </c>
      <c r="C74" s="13" t="n"/>
      <c r="D74" s="13" t="n"/>
      <c r="E74" s="13" t="n"/>
      <c r="F74" s="13" t="n"/>
      <c r="G74" s="13" t="n"/>
      <c r="H74" s="13" t="n"/>
    </row>
    <row r="75">
      <c r="A75" s="2" t="inlineStr">
        <is>
          <t>D&amp;A</t>
        </is>
      </c>
      <c r="D75" s="13" t="n"/>
      <c r="E75" s="13" t="n"/>
      <c r="F75" s="13" t="n"/>
      <c r="G75" s="13" t="n"/>
      <c r="H75" s="13" t="n"/>
    </row>
    <row r="76">
      <c r="A76" s="11" t="inlineStr">
        <is>
          <t>EBIT</t>
        </is>
      </c>
      <c r="D76" s="14" t="n"/>
      <c r="E76" s="14" t="n"/>
      <c r="F76" s="14" t="n"/>
      <c r="G76" s="14" t="n"/>
      <c r="H76" s="14" t="n"/>
    </row>
    <row r="77">
      <c r="A77" s="2" t="inlineStr">
        <is>
          <t>Interest expense</t>
        </is>
      </c>
      <c r="D77" s="13" t="n"/>
      <c r="E77" s="13" t="n"/>
      <c r="F77" s="13" t="n"/>
      <c r="G77" s="13" t="n"/>
      <c r="H77" s="13" t="n"/>
    </row>
    <row r="78">
      <c r="A78" s="2" t="inlineStr">
        <is>
          <t>EBT</t>
        </is>
      </c>
      <c r="D78" s="13" t="n"/>
      <c r="E78" s="13" t="n"/>
      <c r="F78" s="13" t="n"/>
      <c r="G78" s="13" t="n"/>
      <c r="H78" s="13" t="n"/>
    </row>
    <row r="79">
      <c r="A79" s="2" t="inlineStr">
        <is>
          <t>Taxes</t>
        </is>
      </c>
      <c r="D79" s="13" t="n"/>
      <c r="E79" s="13" t="n"/>
      <c r="F79" s="13" t="n"/>
      <c r="G79" s="13" t="n"/>
      <c r="H79" s="13" t="n"/>
    </row>
    <row r="80">
      <c r="A80" s="11" t="inlineStr">
        <is>
          <t>Net income</t>
        </is>
      </c>
      <c r="D80" s="14" t="n"/>
      <c r="E80" s="14" t="n"/>
      <c r="F80" s="14" t="n"/>
      <c r="G80" s="14" t="n"/>
      <c r="H80" s="14" t="n"/>
    </row>
    <row r="81">
      <c r="A81" s="3" t="inlineStr">
        <is>
          <t>WORKING CAPITAL</t>
        </is>
      </c>
      <c r="B81" s="4" t="n"/>
      <c r="C81" s="4" t="n"/>
      <c r="D81" s="4" t="n"/>
      <c r="E81" s="4" t="n"/>
      <c r="F81" s="4" t="n"/>
      <c r="G81" s="4" t="n"/>
      <c r="H81" s="4" t="n"/>
    </row>
    <row r="82">
      <c r="A82" s="2" t="inlineStr">
        <is>
          <t>Accounts receivable</t>
        </is>
      </c>
      <c r="C82" s="13" t="n"/>
      <c r="D82" s="13" t="n"/>
      <c r="E82" s="13" t="n"/>
      <c r="F82" s="13" t="n"/>
      <c r="G82" s="13" t="n"/>
      <c r="H82" s="13" t="n"/>
    </row>
    <row r="83">
      <c r="A83" s="2" t="inlineStr">
        <is>
          <t>Inventory</t>
        </is>
      </c>
      <c r="C83" s="13" t="n"/>
      <c r="D83" s="13" t="n"/>
      <c r="E83" s="13" t="n"/>
      <c r="F83" s="13" t="n"/>
      <c r="G83" s="13" t="n"/>
      <c r="H83" s="13" t="n"/>
    </row>
    <row r="84">
      <c r="A84" s="2" t="inlineStr">
        <is>
          <t>Accounts payable</t>
        </is>
      </c>
      <c r="C84" s="13" t="n"/>
      <c r="D84" s="13" t="n"/>
      <c r="E84" s="13" t="n"/>
      <c r="F84" s="13" t="n"/>
      <c r="G84" s="13" t="n"/>
      <c r="H84" s="13" t="n"/>
    </row>
    <row r="85">
      <c r="A85" s="2" t="inlineStr">
        <is>
          <t>Accrued liabilities</t>
        </is>
      </c>
      <c r="C85" s="13" t="n"/>
      <c r="D85" s="13" t="n"/>
      <c r="E85" s="13" t="n"/>
      <c r="F85" s="13" t="n"/>
      <c r="G85" s="13" t="n"/>
      <c r="H85" s="13" t="n"/>
    </row>
    <row r="86">
      <c r="A86" s="11" t="inlineStr">
        <is>
          <t>Net working capital</t>
        </is>
      </c>
      <c r="C86" s="14" t="n"/>
      <c r="D86" s="14" t="n"/>
      <c r="E86" s="14" t="n"/>
      <c r="F86" s="14" t="n"/>
      <c r="G86" s="14" t="n"/>
      <c r="H86" s="14" t="n"/>
    </row>
    <row r="87">
      <c r="A87" s="2" t="inlineStr">
        <is>
          <t>(Increase) / decrease in NWC</t>
        </is>
      </c>
      <c r="D87" s="13" t="n"/>
      <c r="E87" s="13" t="n"/>
      <c r="F87" s="13" t="n"/>
      <c r="G87" s="13" t="n"/>
      <c r="H87" s="13" t="n"/>
    </row>
    <row r="88">
      <c r="A88" s="3" t="inlineStr">
        <is>
          <t>CASH FLOW</t>
        </is>
      </c>
      <c r="B88" s="4" t="n"/>
      <c r="C88" s="4" t="n"/>
      <c r="D88" s="4" t="n"/>
      <c r="E88" s="4" t="n"/>
      <c r="F88" s="4" t="n"/>
      <c r="G88" s="4" t="n"/>
      <c r="H88" s="4" t="n"/>
    </row>
    <row r="89">
      <c r="A89" s="2" t="inlineStr">
        <is>
          <t>Net income</t>
        </is>
      </c>
      <c r="D89" s="13" t="n"/>
      <c r="E89" s="13" t="n"/>
      <c r="F89" s="13" t="n"/>
      <c r="G89" s="13" t="n"/>
      <c r="H89" s="13" t="n"/>
    </row>
    <row r="90">
      <c r="A90" s="2" t="inlineStr">
        <is>
          <t>Add: D&amp;A</t>
        </is>
      </c>
      <c r="D90" s="13" t="n"/>
      <c r="E90" s="13" t="n"/>
      <c r="F90" s="13" t="n"/>
      <c r="G90" s="13" t="n"/>
      <c r="H90" s="13" t="n"/>
    </row>
    <row r="91">
      <c r="A91" s="2" t="inlineStr">
        <is>
          <t>Add: OID &amp; fee amortization</t>
        </is>
      </c>
      <c r="D91" s="13" t="n"/>
      <c r="E91" s="13" t="n"/>
      <c r="F91" s="13" t="n"/>
      <c r="G91" s="13" t="n"/>
      <c r="H91" s="13" t="n"/>
    </row>
    <row r="92">
      <c r="A92" s="2" t="inlineStr">
        <is>
          <t>Add: mezzanine PIK</t>
        </is>
      </c>
      <c r="D92" s="13" t="n"/>
      <c r="E92" s="13" t="n"/>
      <c r="F92" s="13" t="n"/>
      <c r="G92" s="13" t="n"/>
      <c r="H92" s="13" t="n"/>
    </row>
    <row r="93">
      <c r="A93" s="2" t="inlineStr">
        <is>
          <t>Change in NWC</t>
        </is>
      </c>
      <c r="D93" s="13" t="n"/>
      <c r="E93" s="13" t="n"/>
      <c r="F93" s="13" t="n"/>
      <c r="G93" s="13" t="n"/>
      <c r="H93" s="13" t="n"/>
    </row>
    <row r="94">
      <c r="A94" s="2" t="inlineStr">
        <is>
          <t>Capex</t>
        </is>
      </c>
      <c r="D94" s="13" t="n"/>
      <c r="E94" s="13" t="n"/>
      <c r="F94" s="13" t="n"/>
      <c r="G94" s="13" t="n"/>
      <c r="H94" s="13" t="n"/>
    </row>
    <row r="95">
      <c r="A95" s="11" t="inlineStr">
        <is>
          <t>Cash flow available for debt service</t>
        </is>
      </c>
      <c r="D95" s="14" t="n"/>
      <c r="E95" s="14" t="n"/>
      <c r="F95" s="14" t="n"/>
      <c r="G95" s="14" t="n"/>
      <c r="H95" s="14" t="n"/>
    </row>
    <row r="96">
      <c r="A96" s="3" t="inlineStr">
        <is>
          <t>DEBT SCHEDULE</t>
        </is>
      </c>
      <c r="B96" s="4" t="n"/>
      <c r="C96" s="4" t="n"/>
      <c r="D96" s="4" t="n"/>
      <c r="E96" s="4" t="n"/>
      <c r="F96" s="4" t="n"/>
      <c r="G96" s="4" t="n"/>
      <c r="H96" s="4" t="n"/>
    </row>
    <row r="97">
      <c r="A97" s="2" t="inlineStr">
        <is>
          <t>Term loan, beginning</t>
        </is>
      </c>
      <c r="D97" s="13" t="n"/>
      <c r="E97" s="13" t="n"/>
      <c r="F97" s="13" t="n"/>
      <c r="G97" s="13" t="n"/>
      <c r="H97" s="13" t="n"/>
    </row>
    <row r="98">
      <c r="A98" s="2" t="inlineStr">
        <is>
          <t>Mandatory amortization</t>
        </is>
      </c>
      <c r="D98" s="13" t="n"/>
      <c r="E98" s="13" t="n"/>
      <c r="F98" s="13" t="n"/>
      <c r="G98" s="13" t="n"/>
      <c r="H98" s="13" t="n"/>
    </row>
    <row r="99">
      <c r="A99" s="2" t="inlineStr">
        <is>
          <t>Cash sweep</t>
        </is>
      </c>
      <c r="D99" s="13" t="n"/>
      <c r="E99" s="13" t="n"/>
      <c r="F99" s="13" t="n"/>
      <c r="G99" s="13" t="n"/>
      <c r="H99" s="13" t="n"/>
    </row>
    <row r="100">
      <c r="A100" s="11" t="inlineStr">
        <is>
          <t>Term loan, ending</t>
        </is>
      </c>
      <c r="D100" s="14" t="n"/>
      <c r="E100" s="14" t="n"/>
      <c r="F100" s="14" t="n"/>
      <c r="G100" s="14" t="n"/>
      <c r="H100" s="14" t="n"/>
    </row>
    <row r="101">
      <c r="A101" s="2" t="inlineStr">
        <is>
          <t>Mezzanine, beginning</t>
        </is>
      </c>
      <c r="D101" s="13" t="n"/>
      <c r="E101" s="13" t="n"/>
      <c r="F101" s="13" t="n"/>
      <c r="G101" s="13" t="n"/>
      <c r="H101" s="13" t="n"/>
    </row>
    <row r="102">
      <c r="A102" s="2" t="inlineStr">
        <is>
          <t>PIK accrual</t>
        </is>
      </c>
      <c r="D102" s="13" t="n"/>
      <c r="E102" s="13" t="n"/>
      <c r="F102" s="13" t="n"/>
      <c r="G102" s="13" t="n"/>
      <c r="H102" s="13" t="n"/>
    </row>
    <row r="103">
      <c r="A103" s="11" t="inlineStr">
        <is>
          <t>Mezzanine, ending</t>
        </is>
      </c>
      <c r="D103" s="14" t="n"/>
      <c r="E103" s="14" t="n"/>
      <c r="F103" s="14" t="n"/>
      <c r="G103" s="14" t="n"/>
      <c r="H103" s="14" t="n"/>
    </row>
    <row r="104">
      <c r="A104" s="11" t="inlineStr">
        <is>
          <t>Cash, ending</t>
        </is>
      </c>
      <c r="D104" s="14" t="n"/>
      <c r="E104" s="14" t="n"/>
      <c r="F104" s="14" t="n"/>
      <c r="G104" s="14" t="n"/>
      <c r="H104" s="14" t="n"/>
    </row>
    <row r="105">
      <c r="A105" s="3" t="inlineStr">
        <is>
          <t>RETURNS</t>
        </is>
      </c>
      <c r="B105" s="4" t="n"/>
      <c r="C105" s="4" t="n"/>
      <c r="D105" s="4" t="n"/>
      <c r="E105" s="4" t="n"/>
      <c r="F105" s="4" t="n"/>
      <c r="G105" s="4" t="n"/>
      <c r="H105" s="4" t="n"/>
    </row>
    <row r="106">
      <c r="A106" s="2" t="inlineStr">
        <is>
          <t>Exit EBITDA</t>
        </is>
      </c>
      <c r="C106" s="13" t="n"/>
    </row>
    <row r="107">
      <c r="A107" s="2" t="inlineStr">
        <is>
          <t>Exit enterprise value</t>
        </is>
      </c>
      <c r="C107" s="13" t="n"/>
    </row>
    <row r="108">
      <c r="A108" s="2" t="inlineStr">
        <is>
          <t>Less: net debt at exit</t>
        </is>
      </c>
      <c r="C108" s="13" t="n"/>
    </row>
    <row r="109">
      <c r="A109" s="11" t="inlineStr">
        <is>
          <t>Exit equity value</t>
        </is>
      </c>
      <c r="C109" s="14" t="n"/>
    </row>
    <row r="110">
      <c r="A110" s="2" t="inlineStr">
        <is>
          <t>Entry equity (sponsor + rollover)</t>
        </is>
      </c>
      <c r="C110" s="13" t="n"/>
    </row>
    <row r="111">
      <c r="A111" s="11" t="inlineStr">
        <is>
          <t>MOIC</t>
        </is>
      </c>
      <c r="C111" s="16" t="n"/>
    </row>
    <row r="112">
      <c r="A112" s="11" t="inlineStr">
        <is>
          <t>IRR</t>
        </is>
      </c>
      <c r="C112" s="17" t="n"/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1-Hour LBO  |  Answer Key</t>
        </is>
      </c>
    </row>
    <row r="3">
      <c r="A3" s="3" t="inlineStr">
        <is>
          <t>TRANSACTION</t>
        </is>
      </c>
      <c r="B3" s="4" t="n"/>
    </row>
    <row r="4">
      <c r="A4" s="5" t="inlineStr">
        <is>
          <t>Entry EV / LTM EBITDA</t>
        </is>
      </c>
      <c r="B4" s="6" t="n">
        <v>10</v>
      </c>
    </row>
    <row r="5">
      <c r="A5" s="5" t="inlineStr">
        <is>
          <t>Exit EV / LTM EBITDA</t>
        </is>
      </c>
      <c r="B5" s="6" t="n">
        <v>10</v>
      </c>
    </row>
    <row r="6">
      <c r="A6" s="5" t="inlineStr">
        <is>
          <t>Hold period (years)</t>
        </is>
      </c>
      <c r="B6" s="7" t="n">
        <v>5</v>
      </c>
    </row>
    <row r="7">
      <c r="A7" s="5" t="inlineStr">
        <is>
          <t>Transaction fees ($m)</t>
        </is>
      </c>
      <c r="B7" s="8" t="n">
        <v>25</v>
      </c>
    </row>
    <row r="8">
      <c r="A8" s="5" t="inlineStr">
        <is>
          <t>Minimum cash ($m)</t>
        </is>
      </c>
      <c r="B8" s="8" t="n">
        <v>20</v>
      </c>
    </row>
    <row r="9">
      <c r="A9" s="5" t="inlineStr">
        <is>
          <t>Management rollover (% of equity)</t>
        </is>
      </c>
      <c r="B9" s="9" t="n">
        <v>0.08</v>
      </c>
    </row>
    <row r="10">
      <c r="A10" s="5" t="inlineStr">
        <is>
          <t>Tax rate</t>
        </is>
      </c>
      <c r="B10" s="9" t="n">
        <v>0.25</v>
      </c>
    </row>
    <row r="11">
      <c r="A11" s="3" t="inlineStr">
        <is>
          <t>OPERATING</t>
        </is>
      </c>
      <c r="B11" s="4" t="n"/>
    </row>
    <row r="12">
      <c r="A12" s="5" t="inlineStr">
        <is>
          <t>LTM revenue ($m)</t>
        </is>
      </c>
      <c r="B12" s="8" t="n">
        <v>800</v>
      </c>
    </row>
    <row r="13">
      <c r="A13" s="5" t="inlineStr">
        <is>
          <t>Revenue growth (% p.a.)</t>
        </is>
      </c>
      <c r="B13" s="9" t="n">
        <v>0.08</v>
      </c>
    </row>
    <row r="14">
      <c r="A14" s="5" t="inlineStr">
        <is>
          <t>COGS (% of revenue)</t>
        </is>
      </c>
      <c r="B14" s="9" t="n">
        <v>0.6</v>
      </c>
    </row>
    <row r="15">
      <c r="A15" s="5" t="inlineStr">
        <is>
          <t>EBITDA margin</t>
        </is>
      </c>
      <c r="B15" s="9" t="n">
        <v>0.15</v>
      </c>
    </row>
    <row r="16">
      <c r="A16" s="5" t="inlineStr">
        <is>
          <t>D&amp;A (% of revenue)</t>
        </is>
      </c>
      <c r="B16" s="9" t="n">
        <v>0.03</v>
      </c>
    </row>
    <row r="17">
      <c r="A17" s="5" t="inlineStr">
        <is>
          <t>Capex (% of revenue)</t>
        </is>
      </c>
      <c r="B17" s="9" t="n">
        <v>0.035</v>
      </c>
    </row>
    <row r="18">
      <c r="A18" s="3" t="inlineStr">
        <is>
          <t>WORKING CAPITAL</t>
        </is>
      </c>
      <c r="B18" s="4" t="n"/>
    </row>
    <row r="19">
      <c r="A19" s="5" t="inlineStr">
        <is>
          <t>Days sales outstanding</t>
        </is>
      </c>
      <c r="B19" s="7" t="n">
        <v>45</v>
      </c>
    </row>
    <row r="20">
      <c r="A20" s="5" t="inlineStr">
        <is>
          <t>Inventory days (on COGS)</t>
        </is>
      </c>
      <c r="B20" s="7" t="n">
        <v>60</v>
      </c>
    </row>
    <row r="21">
      <c r="A21" s="5" t="inlineStr">
        <is>
          <t>Days payable outstanding (on COGS)</t>
        </is>
      </c>
      <c r="B21" s="7" t="n">
        <v>40</v>
      </c>
    </row>
    <row r="22">
      <c r="A22" s="5" t="inlineStr">
        <is>
          <t>Accrued liabilities (% of revenue)</t>
        </is>
      </c>
      <c r="B22" s="9" t="n">
        <v>0.05</v>
      </c>
    </row>
    <row r="23">
      <c r="A23" s="3" t="inlineStr">
        <is>
          <t>FINANCING</t>
        </is>
      </c>
      <c r="B23" s="4" t="n"/>
    </row>
    <row r="24">
      <c r="A24" s="5" t="inlineStr">
        <is>
          <t>Revolver commitment (x LTM EBITDA)</t>
        </is>
      </c>
      <c r="B24" s="6" t="n">
        <v>0.5</v>
      </c>
    </row>
    <row r="25">
      <c r="A25" s="5" t="inlineStr">
        <is>
          <t>Revolver interest rate</t>
        </is>
      </c>
      <c r="B25" s="9" t="n">
        <v>0.07000000000000001</v>
      </c>
    </row>
    <row r="26">
      <c r="A26" s="5" t="inlineStr">
        <is>
          <t>Revolver commitment fee (undrawn)</t>
        </is>
      </c>
      <c r="B26" s="10" t="n">
        <v>0.005</v>
      </c>
    </row>
    <row r="27">
      <c r="A27" s="5" t="inlineStr">
        <is>
          <t>Term loan (x LTM EBITDA)</t>
        </is>
      </c>
      <c r="B27" s="6" t="n">
        <v>4</v>
      </c>
    </row>
    <row r="28">
      <c r="A28" s="5" t="inlineStr">
        <is>
          <t>Term loan interest rate</t>
        </is>
      </c>
      <c r="B28" s="9" t="n">
        <v>0.08</v>
      </c>
    </row>
    <row r="29">
      <c r="A29" s="5" t="inlineStr">
        <is>
          <t>Term loan mandatory amortization (% p.a.)</t>
        </is>
      </c>
      <c r="B29" s="9" t="n">
        <v>0.01</v>
      </c>
    </row>
    <row r="30">
      <c r="A30" s="5" t="inlineStr">
        <is>
          <t>Mezzanine (x LTM EBITDA)</t>
        </is>
      </c>
      <c r="B30" s="6" t="n">
        <v>1.5</v>
      </c>
    </row>
    <row r="31">
      <c r="A31" s="5" t="inlineStr">
        <is>
          <t>Mezzanine cash interest</t>
        </is>
      </c>
      <c r="B31" s="9" t="n">
        <v>0.1</v>
      </c>
    </row>
    <row r="32">
      <c r="A32" s="5" t="inlineStr">
        <is>
          <t>Mezzanine PIK interest</t>
        </is>
      </c>
      <c r="B32" s="9" t="n">
        <v>0.03</v>
      </c>
    </row>
    <row r="33">
      <c r="A33" s="5" t="inlineStr">
        <is>
          <t>OID (% of TL + mezz)</t>
        </is>
      </c>
      <c r="B33" s="9" t="n">
        <v>0.02</v>
      </c>
    </row>
    <row r="34">
      <c r="A34" s="5" t="inlineStr">
        <is>
          <t>Financing fees (% of TL + mezz)</t>
        </is>
      </c>
      <c r="B34" s="9" t="n">
        <v>0.02</v>
      </c>
    </row>
    <row r="35">
      <c r="A35" s="5" t="inlineStr">
        <is>
          <t>OID / fee amortization period (years)</t>
        </is>
      </c>
      <c r="B35" s="7" t="n">
        <v>7</v>
      </c>
    </row>
    <row r="36">
      <c r="A36" s="5" t="inlineStr">
        <is>
          <t>Cash interest income</t>
        </is>
      </c>
      <c r="B36" s="9" t="n">
        <v>0.02</v>
      </c>
    </row>
    <row r="37">
      <c r="A37" s="3" t="inlineStr">
        <is>
          <t>OPENING BALANCE SHEET</t>
        </is>
      </c>
      <c r="B37" s="4" t="n"/>
    </row>
    <row r="38">
      <c r="A38" s="5" t="inlineStr">
        <is>
          <t>Cash ($m)</t>
        </is>
      </c>
      <c r="B38" s="8" t="n">
        <v>30</v>
      </c>
    </row>
    <row r="39">
      <c r="A39" s="5" t="inlineStr">
        <is>
          <t>Accounts receivable ($m)</t>
        </is>
      </c>
      <c r="B39" s="8" t="n">
        <v>100</v>
      </c>
    </row>
    <row r="40">
      <c r="A40" s="5" t="inlineStr">
        <is>
          <t>Inventory ($m)</t>
        </is>
      </c>
      <c r="B40" s="8" t="n">
        <v>80</v>
      </c>
    </row>
    <row r="41">
      <c r="A41" s="5" t="inlineStr">
        <is>
          <t>PP&amp;E ($m)</t>
        </is>
      </c>
      <c r="B41" s="8" t="n">
        <v>500</v>
      </c>
    </row>
    <row r="42">
      <c r="A42" s="5" t="inlineStr">
        <is>
          <t>Goodwill ($m)</t>
        </is>
      </c>
      <c r="B42" s="8" t="n">
        <v>150</v>
      </c>
    </row>
    <row r="43">
      <c r="A43" s="5" t="inlineStr">
        <is>
          <t>Accounts payable ($m)</t>
        </is>
      </c>
      <c r="B43" s="8" t="n">
        <v>55</v>
      </c>
    </row>
    <row r="44">
      <c r="A44" s="5" t="inlineStr">
        <is>
          <t>Accrued liabilities ($m)</t>
        </is>
      </c>
      <c r="B44" s="8" t="n">
        <v>40</v>
      </c>
    </row>
    <row r="45">
      <c r="A45" s="5" t="inlineStr">
        <is>
          <t>Existing debt ($m)</t>
        </is>
      </c>
      <c r="B45" s="8" t="n">
        <v>300</v>
      </c>
    </row>
    <row r="46">
      <c r="A46" s="5" t="inlineStr">
        <is>
          <t>Shareholders equity ($m)</t>
        </is>
      </c>
      <c r="B46" s="8" t="n">
        <v>465</v>
      </c>
    </row>
    <row r="47">
      <c r="A47" s="3" t="inlineStr">
        <is>
          <t>PURCHASE ACCOUNTING</t>
        </is>
      </c>
      <c r="B47" s="4" t="n"/>
    </row>
    <row r="48">
      <c r="A48" s="5" t="inlineStr">
        <is>
          <t>Excess allocated to PP&amp;E</t>
        </is>
      </c>
      <c r="B48" s="9" t="n">
        <v>0.2</v>
      </c>
    </row>
    <row r="49">
      <c r="A49" s="5" t="inlineStr">
        <is>
          <t>Incremental D&amp;A life (years)</t>
        </is>
      </c>
      <c r="B49" s="7" t="n">
        <v>15</v>
      </c>
    </row>
    <row r="52">
      <c r="A52" s="11" t="inlineStr">
        <is>
          <t>MODEL</t>
        </is>
      </c>
    </row>
    <row r="53">
      <c r="A53" s="12" t="inlineStr"/>
      <c r="B53" s="12" t="inlineStr"/>
      <c r="C53" s="12" t="inlineStr">
        <is>
          <t>Entry</t>
        </is>
      </c>
      <c r="D53" s="12" t="inlineStr">
        <is>
          <t>Yr 1</t>
        </is>
      </c>
      <c r="E53" s="12" t="inlineStr">
        <is>
          <t>Yr 2</t>
        </is>
      </c>
      <c r="F53" s="12" t="inlineStr">
        <is>
          <t>Yr 3</t>
        </is>
      </c>
      <c r="G53" s="12" t="inlineStr">
        <is>
          <t>Yr 4</t>
        </is>
      </c>
      <c r="H53" s="12" t="inlineStr">
        <is>
          <t>Yr 5</t>
        </is>
      </c>
    </row>
    <row r="54">
      <c r="A54" s="3" t="inlineStr">
        <is>
          <t>SOURCES &amp; USES</t>
        </is>
      </c>
      <c r="B54" s="4" t="n"/>
      <c r="C54" s="4" t="n"/>
      <c r="D54" s="4" t="n"/>
      <c r="E54" s="4" t="n"/>
      <c r="F54" s="4" t="n"/>
      <c r="G54" s="4" t="n"/>
      <c r="H54" s="4" t="n"/>
    </row>
    <row r="55">
      <c r="A55" s="2" t="inlineStr">
        <is>
          <t>Purchase enterprise value</t>
        </is>
      </c>
      <c r="C55" s="13">
        <f>$B$4*$B$12*$B$15</f>
        <v/>
      </c>
    </row>
    <row r="56">
      <c r="A56" s="2" t="inlineStr">
        <is>
          <t>Transaction fees</t>
        </is>
      </c>
      <c r="C56" s="13">
        <f>$B$7</f>
        <v/>
      </c>
    </row>
    <row r="57">
      <c r="A57" s="2" t="inlineStr">
        <is>
          <t>OID</t>
        </is>
      </c>
      <c r="C57" s="13">
        <f>$B$33*(C55*0+$B$27*$B$12*$B$15+$B$30*$B$12*$B$15)</f>
        <v/>
      </c>
    </row>
    <row r="58">
      <c r="A58" s="2" t="inlineStr">
        <is>
          <t>Financing fees</t>
        </is>
      </c>
      <c r="C58" s="13">
        <f>$B$34*($B$27*$B$12*$B$15+$B$30*$B$12*$B$15)</f>
        <v/>
      </c>
    </row>
    <row r="59">
      <c r="A59" s="2" t="inlineStr">
        <is>
          <t>Cash to balance sheet</t>
        </is>
      </c>
      <c r="C59" s="13">
        <f>$B$8</f>
        <v/>
      </c>
    </row>
    <row r="60">
      <c r="A60" s="11" t="inlineStr">
        <is>
          <t>Total uses</t>
        </is>
      </c>
      <c r="C60" s="14">
        <f>SUM(C55:C59)</f>
        <v/>
      </c>
    </row>
    <row r="61">
      <c r="A61" s="2" t="inlineStr">
        <is>
          <t>Term loan</t>
        </is>
      </c>
      <c r="C61" s="13">
        <f>$B$27*$B$12*$B$15</f>
        <v/>
      </c>
    </row>
    <row r="62">
      <c r="A62" s="2" t="inlineStr">
        <is>
          <t>Mezzanine</t>
        </is>
      </c>
      <c r="C62" s="13">
        <f>$B$30*$B$12*$B$15</f>
        <v/>
      </c>
    </row>
    <row r="63">
      <c r="A63" s="2" t="inlineStr">
        <is>
          <t>Rollover equity</t>
        </is>
      </c>
      <c r="C63" s="13">
        <f>$B$9*(C60-C61-C62)</f>
        <v/>
      </c>
    </row>
    <row r="64">
      <c r="A64" s="2" t="inlineStr">
        <is>
          <t>Sponsor equity</t>
        </is>
      </c>
      <c r="C64" s="13">
        <f>C60-C61-C62-C63</f>
        <v/>
      </c>
    </row>
    <row r="65">
      <c r="A65" s="11" t="inlineStr">
        <is>
          <t>Total sources</t>
        </is>
      </c>
      <c r="C65" s="14">
        <f>SUM(C61:C64)</f>
        <v/>
      </c>
    </row>
    <row r="66">
      <c r="A66" s="2" t="inlineStr">
        <is>
          <t>Check (uses less sources)</t>
        </is>
      </c>
      <c r="C66" s="15">
        <f>C60-C65</f>
        <v/>
      </c>
    </row>
    <row r="67">
      <c r="A67" s="3" t="inlineStr">
        <is>
          <t>PURCHASE ACCOUNTING</t>
        </is>
      </c>
      <c r="B67" s="4" t="n"/>
      <c r="C67" s="4" t="n"/>
      <c r="D67" s="4" t="n"/>
      <c r="E67" s="4" t="n"/>
      <c r="F67" s="4" t="n"/>
      <c r="G67" s="4" t="n"/>
      <c r="H67" s="4" t="n"/>
    </row>
    <row r="68">
      <c r="A68" s="2" t="inlineStr">
        <is>
          <t>Equity purchase price</t>
        </is>
      </c>
      <c r="C68" s="13">
        <f>C55-($B$45-$B$38)</f>
        <v/>
      </c>
    </row>
    <row r="69">
      <c r="A69" s="2" t="inlineStr">
        <is>
          <t>Excess over book equity</t>
        </is>
      </c>
      <c r="C69" s="13">
        <f>C68-$B$46</f>
        <v/>
      </c>
    </row>
    <row r="70">
      <c r="A70" s="2" t="inlineStr">
        <is>
          <t>PP&amp;E step-up</t>
        </is>
      </c>
      <c r="C70" s="13">
        <f>$B$48*C69</f>
        <v/>
      </c>
    </row>
    <row r="71">
      <c r="A71" s="2" t="inlineStr">
        <is>
          <t>Incremental D&amp;A p.a.</t>
        </is>
      </c>
      <c r="C71" s="13">
        <f>C70/$B$49</f>
        <v/>
      </c>
    </row>
    <row r="72">
      <c r="A72" s="3" t="inlineStr">
        <is>
          <t>INCOME STATEMENT</t>
        </is>
      </c>
      <c r="B72" s="4" t="n"/>
      <c r="C72" s="4" t="n"/>
      <c r="D72" s="4" t="n"/>
      <c r="E72" s="4" t="n"/>
      <c r="F72" s="4" t="n"/>
      <c r="G72" s="4" t="n"/>
      <c r="H72" s="4" t="n"/>
    </row>
    <row r="73">
      <c r="A73" s="2" t="inlineStr">
        <is>
          <t>Revenue</t>
        </is>
      </c>
      <c r="C73" s="13">
        <f>$B$12</f>
        <v/>
      </c>
      <c r="D73" s="13">
        <f>C73*(1+$B$13)</f>
        <v/>
      </c>
      <c r="E73" s="13">
        <f>D73*(1+$B$13)</f>
        <v/>
      </c>
      <c r="F73" s="13">
        <f>E73*(1+$B$13)</f>
        <v/>
      </c>
      <c r="G73" s="13">
        <f>F73*(1+$B$13)</f>
        <v/>
      </c>
      <c r="H73" s="13">
        <f>G73*(1+$B$13)</f>
        <v/>
      </c>
    </row>
    <row r="74">
      <c r="A74" s="2" t="inlineStr">
        <is>
          <t>EBITDA</t>
        </is>
      </c>
      <c r="C74" s="13">
        <f>C73*$B$15</f>
        <v/>
      </c>
      <c r="D74" s="13">
        <f>D73*$B$15</f>
        <v/>
      </c>
      <c r="E74" s="13">
        <f>E73*$B$15</f>
        <v/>
      </c>
      <c r="F74" s="13">
        <f>F73*$B$15</f>
        <v/>
      </c>
      <c r="G74" s="13">
        <f>G73*$B$15</f>
        <v/>
      </c>
      <c r="H74" s="13">
        <f>H73*$B$15</f>
        <v/>
      </c>
    </row>
    <row r="75">
      <c r="A75" s="2" t="inlineStr">
        <is>
          <t>D&amp;A</t>
        </is>
      </c>
      <c r="D75" s="13">
        <f>-(D73*$B$16+$C$71)</f>
        <v/>
      </c>
      <c r="E75" s="13">
        <f>-(E73*$B$16+$C$71)</f>
        <v/>
      </c>
      <c r="F75" s="13">
        <f>-(F73*$B$16+$C$71)</f>
        <v/>
      </c>
      <c r="G75" s="13">
        <f>-(G73*$B$16+$C$71)</f>
        <v/>
      </c>
      <c r="H75" s="13">
        <f>-(H73*$B$16+$C$71)</f>
        <v/>
      </c>
    </row>
    <row r="76">
      <c r="A76" s="11" t="inlineStr">
        <is>
          <t>EBIT</t>
        </is>
      </c>
      <c r="D76" s="14">
        <f>D74+D75</f>
        <v/>
      </c>
      <c r="E76" s="14">
        <f>E74+E75</f>
        <v/>
      </c>
      <c r="F76" s="14">
        <f>F74+F75</f>
        <v/>
      </c>
      <c r="G76" s="14">
        <f>G74+G75</f>
        <v/>
      </c>
      <c r="H76" s="14">
        <f>H74+H75</f>
        <v/>
      </c>
    </row>
    <row r="77">
      <c r="A77" s="2" t="inlineStr">
        <is>
          <t>Interest expense</t>
        </is>
      </c>
      <c r="D77" s="13">
        <f>-(D97*$B$28+D101*($B$31+$B$32)+$B$24*$B$12*$B$15*$B$26+($C$57+$C$58)/$B$35-$C$59*$B$36)</f>
        <v/>
      </c>
      <c r="E77" s="13">
        <f>-(E97*$B$28+E101*($B$31+$B$32)+$B$24*$B$12*$B$15*$B$26+($C$57+$C$58)/$B$35-$C$59*$B$36)</f>
        <v/>
      </c>
      <c r="F77" s="13">
        <f>-(F97*$B$28+F101*($B$31+$B$32)+$B$24*$B$12*$B$15*$B$26+($C$57+$C$58)/$B$35-$C$59*$B$36)</f>
        <v/>
      </c>
      <c r="G77" s="13">
        <f>-(G97*$B$28+G101*($B$31+$B$32)+$B$24*$B$12*$B$15*$B$26+($C$57+$C$58)/$B$35-$C$59*$B$36)</f>
        <v/>
      </c>
      <c r="H77" s="13">
        <f>-(H97*$B$28+H101*($B$31+$B$32)+$B$24*$B$12*$B$15*$B$26+($C$57+$C$58)/$B$35-$C$59*$B$36)</f>
        <v/>
      </c>
    </row>
    <row r="78">
      <c r="A78" s="2" t="inlineStr">
        <is>
          <t>EBT</t>
        </is>
      </c>
      <c r="D78" s="13">
        <f>D76+D77</f>
        <v/>
      </c>
      <c r="E78" s="13">
        <f>E76+E77</f>
        <v/>
      </c>
      <c r="F78" s="13">
        <f>F76+F77</f>
        <v/>
      </c>
      <c r="G78" s="13">
        <f>G76+G77</f>
        <v/>
      </c>
      <c r="H78" s="13">
        <f>H76+H77</f>
        <v/>
      </c>
    </row>
    <row r="79">
      <c r="A79" s="2" t="inlineStr">
        <is>
          <t>Taxes</t>
        </is>
      </c>
      <c r="D79" s="13">
        <f>-MAX(0,D78)*$B$10</f>
        <v/>
      </c>
      <c r="E79" s="13">
        <f>-MAX(0,E78)*$B$10</f>
        <v/>
      </c>
      <c r="F79" s="13">
        <f>-MAX(0,F78)*$B$10</f>
        <v/>
      </c>
      <c r="G79" s="13">
        <f>-MAX(0,G78)*$B$10</f>
        <v/>
      </c>
      <c r="H79" s="13">
        <f>-MAX(0,H78)*$B$10</f>
        <v/>
      </c>
    </row>
    <row r="80">
      <c r="A80" s="11" t="inlineStr">
        <is>
          <t>Net income</t>
        </is>
      </c>
      <c r="D80" s="14">
        <f>D78+D79</f>
        <v/>
      </c>
      <c r="E80" s="14">
        <f>E78+E79</f>
        <v/>
      </c>
      <c r="F80" s="14">
        <f>F78+F79</f>
        <v/>
      </c>
      <c r="G80" s="14">
        <f>G78+G79</f>
        <v/>
      </c>
      <c r="H80" s="14">
        <f>H78+H79</f>
        <v/>
      </c>
    </row>
    <row r="81">
      <c r="A81" s="3" t="inlineStr">
        <is>
          <t>WORKING CAPITAL</t>
        </is>
      </c>
      <c r="B81" s="4" t="n"/>
      <c r="C81" s="4" t="n"/>
      <c r="D81" s="4" t="n"/>
      <c r="E81" s="4" t="n"/>
      <c r="F81" s="4" t="n"/>
      <c r="G81" s="4" t="n"/>
      <c r="H81" s="4" t="n"/>
    </row>
    <row r="82">
      <c r="A82" s="2" t="inlineStr">
        <is>
          <t>Accounts receivable</t>
        </is>
      </c>
      <c r="C82" s="13">
        <f>$B$39</f>
        <v/>
      </c>
      <c r="D82" s="13">
        <f>D73*$B$19/365</f>
        <v/>
      </c>
      <c r="E82" s="13">
        <f>E73*$B$19/365</f>
        <v/>
      </c>
      <c r="F82" s="13">
        <f>F73*$B$19/365</f>
        <v/>
      </c>
      <c r="G82" s="13">
        <f>G73*$B$19/365</f>
        <v/>
      </c>
      <c r="H82" s="13">
        <f>H73*$B$19/365</f>
        <v/>
      </c>
    </row>
    <row r="83">
      <c r="A83" s="2" t="inlineStr">
        <is>
          <t>Inventory</t>
        </is>
      </c>
      <c r="C83" s="13">
        <f>$B$40</f>
        <v/>
      </c>
      <c r="D83" s="13">
        <f>D73*$B$14*$B$20/365</f>
        <v/>
      </c>
      <c r="E83" s="13">
        <f>E73*$B$14*$B$20/365</f>
        <v/>
      </c>
      <c r="F83" s="13">
        <f>F73*$B$14*$B$20/365</f>
        <v/>
      </c>
      <c r="G83" s="13">
        <f>G73*$B$14*$B$20/365</f>
        <v/>
      </c>
      <c r="H83" s="13">
        <f>H73*$B$14*$B$20/365</f>
        <v/>
      </c>
    </row>
    <row r="84">
      <c r="A84" s="2" t="inlineStr">
        <is>
          <t>Accounts payable</t>
        </is>
      </c>
      <c r="C84" s="13">
        <f>-$B$43</f>
        <v/>
      </c>
      <c r="D84" s="13">
        <f>-D73*$B$14*$B$21/365</f>
        <v/>
      </c>
      <c r="E84" s="13">
        <f>-E73*$B$14*$B$21/365</f>
        <v/>
      </c>
      <c r="F84" s="13">
        <f>-F73*$B$14*$B$21/365</f>
        <v/>
      </c>
      <c r="G84" s="13">
        <f>-G73*$B$14*$B$21/365</f>
        <v/>
      </c>
      <c r="H84" s="13">
        <f>-H73*$B$14*$B$21/365</f>
        <v/>
      </c>
    </row>
    <row r="85">
      <c r="A85" s="2" t="inlineStr">
        <is>
          <t>Accrued liabilities</t>
        </is>
      </c>
      <c r="C85" s="13">
        <f>-$B$44</f>
        <v/>
      </c>
      <c r="D85" s="13">
        <f>-D73*$B$22</f>
        <v/>
      </c>
      <c r="E85" s="13">
        <f>-E73*$B$22</f>
        <v/>
      </c>
      <c r="F85" s="13">
        <f>-F73*$B$22</f>
        <v/>
      </c>
      <c r="G85" s="13">
        <f>-G73*$B$22</f>
        <v/>
      </c>
      <c r="H85" s="13">
        <f>-H73*$B$22</f>
        <v/>
      </c>
    </row>
    <row r="86">
      <c r="A86" s="11" t="inlineStr">
        <is>
          <t>Net working capital</t>
        </is>
      </c>
      <c r="C86" s="14">
        <f>SUM(C82:C85)</f>
        <v/>
      </c>
      <c r="D86" s="14">
        <f>SUM(D82:D85)</f>
        <v/>
      </c>
      <c r="E86" s="14">
        <f>SUM(E82:E85)</f>
        <v/>
      </c>
      <c r="F86" s="14">
        <f>SUM(F82:F85)</f>
        <v/>
      </c>
      <c r="G86" s="14">
        <f>SUM(G82:G85)</f>
        <v/>
      </c>
      <c r="H86" s="14">
        <f>SUM(H82:H85)</f>
        <v/>
      </c>
    </row>
    <row r="87">
      <c r="A87" s="2" t="inlineStr">
        <is>
          <t>(Increase) / decrease in NWC</t>
        </is>
      </c>
      <c r="D87" s="13">
        <f>C86-D86</f>
        <v/>
      </c>
      <c r="E87" s="13">
        <f>D86-E86</f>
        <v/>
      </c>
      <c r="F87" s="13">
        <f>E86-F86</f>
        <v/>
      </c>
      <c r="G87" s="13">
        <f>F86-G86</f>
        <v/>
      </c>
      <c r="H87" s="13">
        <f>G86-H86</f>
        <v/>
      </c>
    </row>
    <row r="88">
      <c r="A88" s="3" t="inlineStr">
        <is>
          <t>CASH FLOW</t>
        </is>
      </c>
      <c r="B88" s="4" t="n"/>
      <c r="C88" s="4" t="n"/>
      <c r="D88" s="4" t="n"/>
      <c r="E88" s="4" t="n"/>
      <c r="F88" s="4" t="n"/>
      <c r="G88" s="4" t="n"/>
      <c r="H88" s="4" t="n"/>
    </row>
    <row r="89">
      <c r="A89" s="2" t="inlineStr">
        <is>
          <t>Net income</t>
        </is>
      </c>
      <c r="D89" s="13">
        <f>D80</f>
        <v/>
      </c>
      <c r="E89" s="13">
        <f>E80</f>
        <v/>
      </c>
      <c r="F89" s="13">
        <f>F80</f>
        <v/>
      </c>
      <c r="G89" s="13">
        <f>G80</f>
        <v/>
      </c>
      <c r="H89" s="13">
        <f>H80</f>
        <v/>
      </c>
    </row>
    <row r="90">
      <c r="A90" s="2" t="inlineStr">
        <is>
          <t>Add: D&amp;A</t>
        </is>
      </c>
      <c r="D90" s="13">
        <f>-D75</f>
        <v/>
      </c>
      <c r="E90" s="13">
        <f>-E75</f>
        <v/>
      </c>
      <c r="F90" s="13">
        <f>-F75</f>
        <v/>
      </c>
      <c r="G90" s="13">
        <f>-G75</f>
        <v/>
      </c>
      <c r="H90" s="13">
        <f>-H75</f>
        <v/>
      </c>
    </row>
    <row r="91">
      <c r="A91" s="2" t="inlineStr">
        <is>
          <t>Add: OID &amp; fee amortization</t>
        </is>
      </c>
      <c r="D91" s="13">
        <f>($C$57+$C$58)/$B$35</f>
        <v/>
      </c>
      <c r="E91" s="13">
        <f>($C$57+$C$58)/$B$35</f>
        <v/>
      </c>
      <c r="F91" s="13">
        <f>($C$57+$C$58)/$B$35</f>
        <v/>
      </c>
      <c r="G91" s="13">
        <f>($C$57+$C$58)/$B$35</f>
        <v/>
      </c>
      <c r="H91" s="13">
        <f>($C$57+$C$58)/$B$35</f>
        <v/>
      </c>
    </row>
    <row r="92">
      <c r="A92" s="2" t="inlineStr">
        <is>
          <t>Add: mezzanine PIK</t>
        </is>
      </c>
      <c r="D92" s="13">
        <f>D102</f>
        <v/>
      </c>
      <c r="E92" s="13">
        <f>E102</f>
        <v/>
      </c>
      <c r="F92" s="13">
        <f>F102</f>
        <v/>
      </c>
      <c r="G92" s="13">
        <f>G102</f>
        <v/>
      </c>
      <c r="H92" s="13">
        <f>H102</f>
        <v/>
      </c>
    </row>
    <row r="93">
      <c r="A93" s="2" t="inlineStr">
        <is>
          <t>Change in NWC</t>
        </is>
      </c>
      <c r="D93" s="13">
        <f>D87</f>
        <v/>
      </c>
      <c r="E93" s="13">
        <f>E87</f>
        <v/>
      </c>
      <c r="F93" s="13">
        <f>F87</f>
        <v/>
      </c>
      <c r="G93" s="13">
        <f>G87</f>
        <v/>
      </c>
      <c r="H93" s="13">
        <f>H87</f>
        <v/>
      </c>
    </row>
    <row r="94">
      <c r="A94" s="2" t="inlineStr">
        <is>
          <t>Capex</t>
        </is>
      </c>
      <c r="D94" s="13">
        <f>-D73*$B$17</f>
        <v/>
      </c>
      <c r="E94" s="13">
        <f>-E73*$B$17</f>
        <v/>
      </c>
      <c r="F94" s="13">
        <f>-F73*$B$17</f>
        <v/>
      </c>
      <c r="G94" s="13">
        <f>-G73*$B$17</f>
        <v/>
      </c>
      <c r="H94" s="13">
        <f>-H73*$B$17</f>
        <v/>
      </c>
    </row>
    <row r="95">
      <c r="A95" s="11" t="inlineStr">
        <is>
          <t>Cash flow available for debt service</t>
        </is>
      </c>
      <c r="D95" s="14">
        <f>SUM(D89:D94)</f>
        <v/>
      </c>
      <c r="E95" s="14">
        <f>SUM(E89:E94)</f>
        <v/>
      </c>
      <c r="F95" s="14">
        <f>SUM(F89:F94)</f>
        <v/>
      </c>
      <c r="G95" s="14">
        <f>SUM(G89:G94)</f>
        <v/>
      </c>
      <c r="H95" s="14">
        <f>SUM(H89:H94)</f>
        <v/>
      </c>
    </row>
    <row r="96">
      <c r="A96" s="3" t="inlineStr">
        <is>
          <t>DEBT SCHEDULE</t>
        </is>
      </c>
      <c r="B96" s="4" t="n"/>
      <c r="C96" s="4" t="n"/>
      <c r="D96" s="4" t="n"/>
      <c r="E96" s="4" t="n"/>
      <c r="F96" s="4" t="n"/>
      <c r="G96" s="4" t="n"/>
      <c r="H96" s="4" t="n"/>
    </row>
    <row r="97">
      <c r="A97" s="2" t="inlineStr">
        <is>
          <t>Term loan, beginning</t>
        </is>
      </c>
      <c r="D97" s="13">
        <f>$C$61</f>
        <v/>
      </c>
      <c r="E97" s="13">
        <f>D100</f>
        <v/>
      </c>
      <c r="F97" s="13">
        <f>E100</f>
        <v/>
      </c>
      <c r="G97" s="13">
        <f>F100</f>
        <v/>
      </c>
      <c r="H97" s="13">
        <f>G100</f>
        <v/>
      </c>
    </row>
    <row r="98">
      <c r="A98" s="2" t="inlineStr">
        <is>
          <t>Mandatory amortization</t>
        </is>
      </c>
      <c r="D98" s="13">
        <f>-MIN(D97,$C$61*$B$29)</f>
        <v/>
      </c>
      <c r="E98" s="13">
        <f>-MIN(E97,$C$61*$B$29)</f>
        <v/>
      </c>
      <c r="F98" s="13">
        <f>-MIN(F97,$C$61*$B$29)</f>
        <v/>
      </c>
      <c r="G98" s="13">
        <f>-MIN(G97,$C$61*$B$29)</f>
        <v/>
      </c>
      <c r="H98" s="13">
        <f>-MIN(H97,$C$61*$B$29)</f>
        <v/>
      </c>
    </row>
    <row r="99">
      <c r="A99" s="2" t="inlineStr">
        <is>
          <t>Cash sweep</t>
        </is>
      </c>
      <c r="D99" s="13">
        <f>-MIN(D97+D98,MAX(0,D95+D98))</f>
        <v/>
      </c>
      <c r="E99" s="13">
        <f>-MIN(E97+E98,MAX(0,E95+E98))</f>
        <v/>
      </c>
      <c r="F99" s="13">
        <f>-MIN(F97+F98,MAX(0,F95+F98))</f>
        <v/>
      </c>
      <c r="G99" s="13">
        <f>-MIN(G97+G98,MAX(0,G95+G98))</f>
        <v/>
      </c>
      <c r="H99" s="13">
        <f>-MIN(H97+H98,MAX(0,H95+H98))</f>
        <v/>
      </c>
    </row>
    <row r="100">
      <c r="A100" s="11" t="inlineStr">
        <is>
          <t>Term loan, ending</t>
        </is>
      </c>
      <c r="D100" s="14">
        <f>D97+D98+D99</f>
        <v/>
      </c>
      <c r="E100" s="14">
        <f>E97+E98+E99</f>
        <v/>
      </c>
      <c r="F100" s="14">
        <f>F97+F98+F99</f>
        <v/>
      </c>
      <c r="G100" s="14">
        <f>G97+G98+G99</f>
        <v/>
      </c>
      <c r="H100" s="14">
        <f>H97+H98+H99</f>
        <v/>
      </c>
    </row>
    <row r="101">
      <c r="A101" s="2" t="inlineStr">
        <is>
          <t>Mezzanine, beginning</t>
        </is>
      </c>
      <c r="D101" s="13">
        <f>$C$62</f>
        <v/>
      </c>
      <c r="E101" s="13">
        <f>D103</f>
        <v/>
      </c>
      <c r="F101" s="13">
        <f>E103</f>
        <v/>
      </c>
      <c r="G101" s="13">
        <f>F103</f>
        <v/>
      </c>
      <c r="H101" s="13">
        <f>G103</f>
        <v/>
      </c>
    </row>
    <row r="102">
      <c r="A102" s="2" t="inlineStr">
        <is>
          <t>PIK accrual</t>
        </is>
      </c>
      <c r="D102" s="13">
        <f>D101*$B$32</f>
        <v/>
      </c>
      <c r="E102" s="13">
        <f>E101*$B$32</f>
        <v/>
      </c>
      <c r="F102" s="13">
        <f>F101*$B$32</f>
        <v/>
      </c>
      <c r="G102" s="13">
        <f>G101*$B$32</f>
        <v/>
      </c>
      <c r="H102" s="13">
        <f>H101*$B$32</f>
        <v/>
      </c>
    </row>
    <row r="103">
      <c r="A103" s="11" t="inlineStr">
        <is>
          <t>Mezzanine, ending</t>
        </is>
      </c>
      <c r="D103" s="14">
        <f>D101+D102</f>
        <v/>
      </c>
      <c r="E103" s="14">
        <f>E101+E102</f>
        <v/>
      </c>
      <c r="F103" s="14">
        <f>F101+F102</f>
        <v/>
      </c>
      <c r="G103" s="14">
        <f>G101+G102</f>
        <v/>
      </c>
      <c r="H103" s="14">
        <f>H101+H102</f>
        <v/>
      </c>
    </row>
    <row r="104">
      <c r="A104" s="11" t="inlineStr">
        <is>
          <t>Cash, ending</t>
        </is>
      </c>
      <c r="D104" s="14">
        <f>$C$59+MAX(0,D95+D98+D99)</f>
        <v/>
      </c>
      <c r="E104" s="14">
        <f>$C$59+MAX(0,E95+E98+E99)</f>
        <v/>
      </c>
      <c r="F104" s="14">
        <f>$C$59+MAX(0,F95+F98+F99)</f>
        <v/>
      </c>
      <c r="G104" s="14">
        <f>$C$59+MAX(0,G95+G98+G99)</f>
        <v/>
      </c>
      <c r="H104" s="14">
        <f>$C$59+MAX(0,H95+H98+H99)</f>
        <v/>
      </c>
    </row>
    <row r="105">
      <c r="A105" s="3" t="inlineStr">
        <is>
          <t>RETURNS</t>
        </is>
      </c>
      <c r="B105" s="4" t="n"/>
      <c r="C105" s="4" t="n"/>
      <c r="D105" s="4" t="n"/>
      <c r="E105" s="4" t="n"/>
      <c r="F105" s="4" t="n"/>
      <c r="G105" s="4" t="n"/>
      <c r="H105" s="4" t="n"/>
    </row>
    <row r="106">
      <c r="A106" s="2" t="inlineStr">
        <is>
          <t>Exit EBITDA</t>
        </is>
      </c>
      <c r="C106" s="13">
        <f>H74</f>
        <v/>
      </c>
    </row>
    <row r="107">
      <c r="A107" s="2" t="inlineStr">
        <is>
          <t>Exit enterprise value</t>
        </is>
      </c>
      <c r="C107" s="13">
        <f>C106*$B$5</f>
        <v/>
      </c>
    </row>
    <row r="108">
      <c r="A108" s="2" t="inlineStr">
        <is>
          <t>Less: net debt at exit</t>
        </is>
      </c>
      <c r="C108" s="13">
        <f>-(H100+H103-H104)</f>
        <v/>
      </c>
    </row>
    <row r="109">
      <c r="A109" s="11" t="inlineStr">
        <is>
          <t>Exit equity value</t>
        </is>
      </c>
      <c r="C109" s="14">
        <f>C107+C108</f>
        <v/>
      </c>
    </row>
    <row r="110">
      <c r="A110" s="2" t="inlineStr">
        <is>
          <t>Entry equity (sponsor + rollover)</t>
        </is>
      </c>
      <c r="C110" s="13">
        <f>C63+C64</f>
        <v/>
      </c>
    </row>
    <row r="111">
      <c r="A111" s="11" t="inlineStr">
        <is>
          <t>MOIC</t>
        </is>
      </c>
      <c r="C111" s="16">
        <f>C109/C110</f>
        <v/>
      </c>
    </row>
    <row r="112">
      <c r="A112" s="11" t="inlineStr">
        <is>
          <t>IRR</t>
        </is>
      </c>
      <c r="C112" s="17">
        <f>C111^(1/$B$6)-1</f>
        <v/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2026-09-17T00:17:48Z</dcterms:created>
  <dcterms:modified xmlns:dcterms="http://purl.org/dc/terms/" xmlns:xsi="http://www.w3.org/2001/XMLSchema-instance" xsi:type="dcterms:W3CDTF">2026-09-17T00:17:48Z</dcterms:modified>
</cp:coreProperties>
</file>